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BUS\ostateczne\"/>
    </mc:Choice>
  </mc:AlternateContent>
  <xr:revisionPtr revIDLastSave="0" documentId="13_ncr:1_{FF830C17-7C3B-43F6-A556-1073B2D1DC1A}" xr6:coauthVersionLast="47" xr6:coauthVersionMax="47" xr10:uidLastSave="{00000000-0000-0000-0000-000000000000}"/>
  <bookViews>
    <workbookView xWindow="-96" yWindow="0" windowWidth="20832" windowHeight="16656" firstSheet="1" activeTab="3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E11" i="4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<sst xmlns="http://schemas.openxmlformats.org/spreadsheetml/2006/main" count="90" uniqueCount="44">
  <si>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</si>
  <si>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</si>
  <si>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</si>
  <si>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</si>
  <si>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</si>
  <si>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</si>
  <si>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</si>
  <si>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</si>
  <si>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</si>
  <si>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</si>
  <si>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</si>
  <si>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</si>
  <si>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</si>
  <si>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</si>
  <si>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</si>
  <si>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</si>
  <si>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</si>
  <si>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</si>
  <si>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</si>
  <si>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</si>
  <si>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</si>
  <si>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</si>
  <si>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</si>
  <si>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</si>
  <si>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</si>
  <si>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</si>
  <si>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</si>
  <si>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</si>
  <si>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</si>
  <si>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</si>
  <si>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</si>
  <si>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</si>
  <si>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</si>
  <si>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</si>
  <si>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</si>
  <si>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</si>
  <si>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</si>
  <si>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1-7.2025</t>
  </si>
  <si>
    <t>Pierwsze rejestracje NOWYCH autobusów w Polsce według segmentów
styczeń - lipiec  2025</t>
  </si>
  <si>
    <t>Pierwsze rejestracje UŻYWANYCH autobusów w Polsce
styczeń-lipiec 2025</t>
  </si>
  <si>
    <t>Pierwsze rejestracje używanych autobusów, 
według roku produkcji; styczeń-lipiec  2025</t>
  </si>
  <si>
    <t>1-7.2024</t>
  </si>
  <si>
    <t>Pierwsze rejestracje NOWYCH autobusów w Polsce
styczeń - lipiec 2025</t>
  </si>
  <si>
    <t>Pierwsze rejestracje UŻYWANYCH autobusów w Polsce według segmentów
styczeń - lipiec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</si>
</sst>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workbookViewId="0">
      <selection activeCell="J30" sqref="J30"/>
    </sheetView>
  </sheetViews>
  <sheetFormatPr defaultRowHeight="14.4" x14ac:dyDescent="0.3"/>
  <cols>
    <col min="1" max="1" width="1.109375" customWidth="1"/>
    <col min="3" max="3" width="18.5546875" customWidth="1"/>
    <col min="4" max="8" width="10.88671875" customWidth="1"/>
    <col min="9" max="9" width="10.109375" bestFit="1" customWidth="1"/>
  </cols>
  <sheetData>
    <row r="1" spans="2:11" ht="15" customHeight="1" x14ac:dyDescent="0.3">
      <c r="B1" s="94" t="s">
        <v>42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96" t="s">
        <v>3</v>
      </c>
      <c r="C3" s="96" t="s">
        <v>4</v>
      </c>
      <c r="D3" s="97" t="s">
        <v>37</v>
      </c>
      <c r="E3" s="97"/>
      <c r="F3" s="97" t="s">
        <v>41</v>
      </c>
      <c r="G3" s="97"/>
      <c r="H3" s="95" t="s">
        <v>8</v>
      </c>
    </row>
    <row r="4" spans="2:11" ht="42.7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601</v>
      </c>
      <c r="E5" s="10">
        <f>D5/$D$14</f>
        <v>0.41620498614958451</v>
      </c>
      <c r="F5" s="11">
        <v>588</v>
      </c>
      <c r="G5" s="10">
        <f t="shared" ref="G5:G13" si="0">F5/$F$14</f>
        <v>0.45758754863813228</v>
      </c>
      <c r="H5" s="12">
        <f>D5/F5-1</f>
        <v>2.2108843537415046E-2</v>
      </c>
      <c r="J5" s="2"/>
      <c r="K5" s="4"/>
    </row>
    <row r="6" spans="2:11" x14ac:dyDescent="0.3">
      <c r="B6" s="13">
        <v>2</v>
      </c>
      <c r="C6" s="14" t="s">
        <v>26</v>
      </c>
      <c r="D6" s="15">
        <v>171</v>
      </c>
      <c r="E6" s="16">
        <f t="shared" ref="E6:E13" si="1">D6/$D$14</f>
        <v>0.11842105263157894</v>
      </c>
      <c r="F6" s="17">
        <v>114</v>
      </c>
      <c r="G6" s="16">
        <f t="shared" si="0"/>
        <v>8.8715953307393E-2</v>
      </c>
      <c r="H6" s="18">
        <f t="shared" ref="H6:H12" si="2">IF(F6=0,"",D6/F6-1)</f>
        <v>0.5</v>
      </c>
      <c r="J6" s="2"/>
      <c r="K6" s="4"/>
    </row>
    <row r="7" spans="2:11" x14ac:dyDescent="0.3">
      <c r="B7" s="7">
        <v>3</v>
      </c>
      <c r="C7" s="8" t="s">
        <v>27</v>
      </c>
      <c r="D7" s="19">
        <v>141</v>
      </c>
      <c r="E7" s="10">
        <f t="shared" si="1"/>
        <v>9.7645429362880884E-2</v>
      </c>
      <c r="F7" s="20">
        <v>106</v>
      </c>
      <c r="G7" s="10">
        <f t="shared" si="0"/>
        <v>8.2490272373540854E-2</v>
      </c>
      <c r="H7" s="12">
        <f t="shared" si="2"/>
        <v>0.33018867924528306</v>
      </c>
      <c r="J7" s="2"/>
    </row>
    <row r="8" spans="2:11" x14ac:dyDescent="0.3">
      <c r="B8" s="13">
        <v>4</v>
      </c>
      <c r="C8" s="14" t="s">
        <v>23</v>
      </c>
      <c r="D8" s="21">
        <v>118</v>
      </c>
      <c r="E8" s="16">
        <f t="shared" si="1"/>
        <v>8.1717451523545703E-2</v>
      </c>
      <c r="F8" s="17">
        <v>89</v>
      </c>
      <c r="G8" s="16">
        <f t="shared" si="0"/>
        <v>6.9260700389105062E-2</v>
      </c>
      <c r="H8" s="18">
        <f t="shared" si="2"/>
        <v>0.32584269662921339</v>
      </c>
      <c r="J8" s="2"/>
    </row>
    <row r="9" spans="2:11" ht="14.4" customHeight="1" x14ac:dyDescent="0.3">
      <c r="B9" s="7">
        <v>5</v>
      </c>
      <c r="C9" s="8" t="s">
        <v>34</v>
      </c>
      <c r="D9" s="19">
        <v>93</v>
      </c>
      <c r="E9" s="10">
        <f t="shared" si="1"/>
        <v>6.4404432132963985E-2</v>
      </c>
      <c r="F9" s="11">
        <v>113</v>
      </c>
      <c r="G9" s="10">
        <f t="shared" si="0"/>
        <v>8.7937743190661485E-2</v>
      </c>
      <c r="H9" s="12">
        <f t="shared" si="2"/>
        <v>-0.17699115044247793</v>
      </c>
      <c r="J9" s="2"/>
    </row>
    <row r="10" spans="2:11" ht="14.4" hidden="1" customHeight="1" thickBot="1" x14ac:dyDescent="0.35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4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">
      <c r="B13" s="34"/>
      <c r="C13" s="35" t="s">
        <v>2</v>
      </c>
      <c r="D13" s="36">
        <f>D14-SUM(D5:D9)</f>
        <v>320</v>
      </c>
      <c r="E13" s="37">
        <f t="shared" si="1"/>
        <v>0.22160664819944598</v>
      </c>
      <c r="F13" s="36">
        <f>F14-SUM(F5:F12)</f>
        <v>275</v>
      </c>
      <c r="G13" s="37">
        <f t="shared" si="0"/>
        <v>0.2140077821011673</v>
      </c>
      <c r="H13" s="38">
        <f>D13/F13-1</f>
        <v>0.16363636363636358</v>
      </c>
      <c r="J13" s="2"/>
    </row>
    <row r="14" spans="2:11" x14ac:dyDescent="0.3">
      <c r="B14" s="39"/>
      <c r="C14" s="40" t="s">
        <v>25</v>
      </c>
      <c r="D14" s="41">
        <v>1444</v>
      </c>
      <c r="E14" s="42">
        <v>1</v>
      </c>
      <c r="F14" s="41">
        <v>1285</v>
      </c>
      <c r="G14" s="42">
        <v>1</v>
      </c>
      <c r="H14" s="43">
        <f>D14/F14-1</f>
        <v>0.12373540856031129</v>
      </c>
      <c r="J14" s="2"/>
    </row>
    <row r="15" spans="2:11" x14ac:dyDescent="0.3">
      <c r="B15" s="44" t="s">
        <v>33</v>
      </c>
      <c r="C15" s="45"/>
      <c r="D15" s="45"/>
      <c r="E15" s="45"/>
      <c r="F15" s="45"/>
      <c r="G15" s="45"/>
      <c r="H15" s="45"/>
    </row>
    <row r="16" spans="2:11" x14ac:dyDescent="0.3">
      <c r="B16" s="44" t="s">
        <v>31</v>
      </c>
      <c r="C16" s="45"/>
      <c r="D16" s="45"/>
      <c r="E16" s="45"/>
      <c r="F16" s="45"/>
      <c r="G16" s="45"/>
      <c r="H16" s="45"/>
    </row>
    <row r="17" spans="2:8" x14ac:dyDescent="0.3">
      <c r="B17" s="46" t="s">
        <v>28</v>
      </c>
      <c r="C17" s="45"/>
      <c r="D17" s="45"/>
      <c r="E17" s="45"/>
      <c r="F17" s="45"/>
      <c r="G17" s="45"/>
      <c r="H17" s="45"/>
    </row>
    <row r="18" spans="2:8" x14ac:dyDescent="0.3">
      <c r="B18" s="45"/>
      <c r="C18" s="45"/>
      <c r="D18" s="45"/>
      <c r="E18" s="45"/>
      <c r="F18" s="45"/>
      <c r="G18" s="45"/>
      <c r="H18" s="45"/>
    </row>
    <row r="20" spans="2:8" x14ac:dyDescent="0.3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9" ht="28.5" customHeight="1" x14ac:dyDescent="0.3">
      <c r="B1" s="94" t="s">
        <v>38</v>
      </c>
      <c r="C1" s="94"/>
      <c r="D1" s="94"/>
      <c r="E1" s="94"/>
      <c r="F1" s="94"/>
      <c r="G1" s="94"/>
      <c r="H1" s="94"/>
    </row>
    <row r="2" spans="2:9" ht="37.5" customHeight="1" x14ac:dyDescent="0.3">
      <c r="B2" s="106" t="s">
        <v>9</v>
      </c>
      <c r="C2" s="108" t="s">
        <v>12</v>
      </c>
      <c r="D2" s="97" t="s">
        <v>37</v>
      </c>
      <c r="E2" s="97"/>
      <c r="F2" s="97" t="s">
        <v>41</v>
      </c>
      <c r="G2" s="97"/>
      <c r="H2" s="104" t="s">
        <v>8</v>
      </c>
    </row>
    <row r="3" spans="2:9" ht="33" customHeight="1" x14ac:dyDescent="0.3">
      <c r="B3" s="107"/>
      <c r="C3" s="109"/>
      <c r="D3" s="47" t="s">
        <v>7</v>
      </c>
      <c r="E3" s="48" t="s">
        <v>6</v>
      </c>
      <c r="F3" s="47" t="s">
        <v>7</v>
      </c>
      <c r="G3" s="48" t="s">
        <v>6</v>
      </c>
      <c r="H3" s="105"/>
    </row>
    <row r="4" spans="2:9" x14ac:dyDescent="0.3">
      <c r="B4" s="110" t="s">
        <v>10</v>
      </c>
      <c r="C4" s="116" t="s">
        <v>13</v>
      </c>
      <c r="D4" s="98">
        <v>724</v>
      </c>
      <c r="E4" s="49">
        <v>1</v>
      </c>
      <c r="F4" s="100">
        <v>718</v>
      </c>
      <c r="G4" s="49">
        <v>1</v>
      </c>
      <c r="H4" s="102">
        <f>D4/F4-1</f>
        <v>8.3565459610028814E-3</v>
      </c>
      <c r="I4" s="3"/>
    </row>
    <row r="5" spans="2:9" x14ac:dyDescent="0.3">
      <c r="B5" s="111"/>
      <c r="C5" s="117"/>
      <c r="D5" s="99"/>
      <c r="E5" s="50">
        <f>+D4/D13</f>
        <v>0.50138504155124652</v>
      </c>
      <c r="F5" s="101"/>
      <c r="G5" s="50">
        <f>+F4/F13</f>
        <v>0.55875486381322959</v>
      </c>
      <c r="H5" s="103"/>
      <c r="I5" s="3"/>
    </row>
    <row r="6" spans="2:9" x14ac:dyDescent="0.3">
      <c r="B6" s="118" t="s">
        <v>11</v>
      </c>
      <c r="C6" s="51" t="s">
        <v>14</v>
      </c>
      <c r="D6" s="52">
        <v>282</v>
      </c>
      <c r="E6" s="53">
        <f>D6/$D$11</f>
        <v>0.39166666666666666</v>
      </c>
      <c r="F6" s="54">
        <v>252</v>
      </c>
      <c r="G6" s="53">
        <f>F6/$F$11</f>
        <v>0.44444444444444442</v>
      </c>
      <c r="H6" s="55">
        <f>D6/F6-1</f>
        <v>0.11904761904761907</v>
      </c>
      <c r="I6" s="3"/>
    </row>
    <row r="7" spans="2:9" x14ac:dyDescent="0.3">
      <c r="B7" s="110"/>
      <c r="C7" s="56" t="s">
        <v>15</v>
      </c>
      <c r="D7" s="57">
        <v>109</v>
      </c>
      <c r="E7" s="58">
        <f>D7/$D$11</f>
        <v>0.15138888888888888</v>
      </c>
      <c r="F7" s="59">
        <v>60</v>
      </c>
      <c r="G7" s="58">
        <f>F7/$F$11</f>
        <v>0.10582010582010581</v>
      </c>
      <c r="H7" s="60">
        <f>IF(F7=0,"",D7/F7-1)</f>
        <v>0.81666666666666665</v>
      </c>
      <c r="I7" s="3"/>
    </row>
    <row r="8" spans="2:9" x14ac:dyDescent="0.3">
      <c r="B8" s="110"/>
      <c r="C8" s="51" t="s">
        <v>16</v>
      </c>
      <c r="D8" s="52">
        <v>2</v>
      </c>
      <c r="E8" s="53">
        <f>IF(D8=0,"",D8/$D$11)</f>
        <v>2.7777777777777779E-3</v>
      </c>
      <c r="F8" s="54">
        <v>7</v>
      </c>
      <c r="G8" s="53">
        <f>IF(F8=0,"",F8/$F$11)</f>
        <v>1.2345679012345678E-2</v>
      </c>
      <c r="H8" s="55">
        <f>IF(F8=0,"",D8/F8-1)</f>
        <v>-0.7142857142857143</v>
      </c>
      <c r="I8" s="3"/>
    </row>
    <row r="9" spans="2:9" x14ac:dyDescent="0.3">
      <c r="B9" s="110"/>
      <c r="C9" s="56" t="s">
        <v>17</v>
      </c>
      <c r="D9" s="57">
        <v>326</v>
      </c>
      <c r="E9" s="58">
        <f>D9/$D$11</f>
        <v>0.45277777777777778</v>
      </c>
      <c r="F9" s="61">
        <v>241</v>
      </c>
      <c r="G9" s="58">
        <f>F9/$F$11</f>
        <v>0.42504409171075835</v>
      </c>
      <c r="H9" s="60">
        <f>D9/F9-1</f>
        <v>0.35269709543568473</v>
      </c>
      <c r="I9" s="3"/>
    </row>
    <row r="10" spans="2:9" x14ac:dyDescent="0.3">
      <c r="B10" s="110"/>
      <c r="C10" s="51" t="s">
        <v>18</v>
      </c>
      <c r="D10" s="52">
        <v>1</v>
      </c>
      <c r="E10" s="53">
        <f>IF(D10=0,"",D10/$D$11)</f>
        <v>1.3888888888888889E-3</v>
      </c>
      <c r="F10" s="54">
        <v>7</v>
      </c>
      <c r="G10" s="53">
        <f>IF(F10=0,"",F10/$F$11)</f>
        <v>1.2345679012345678E-2</v>
      </c>
      <c r="H10" s="55">
        <f>IF(F10=0,"",D10/F10-1)</f>
        <v>-0.85714285714285721</v>
      </c>
      <c r="I10" s="3"/>
    </row>
    <row r="11" spans="2:9" x14ac:dyDescent="0.3">
      <c r="B11" s="110"/>
      <c r="C11" s="120" t="s">
        <v>5</v>
      </c>
      <c r="D11" s="98">
        <f>SUM(D6:D10)</f>
        <v>720</v>
      </c>
      <c r="E11" s="49">
        <f>SUM(E6:E10)</f>
        <v>1</v>
      </c>
      <c r="F11" s="98">
        <f>SUM(F6:F10)</f>
        <v>567</v>
      </c>
      <c r="G11" s="49">
        <f>SUM(G6:G10)</f>
        <v>1</v>
      </c>
      <c r="H11" s="102">
        <f>D11/F11-1</f>
        <v>0.26984126984126977</v>
      </c>
      <c r="I11" s="3"/>
    </row>
    <row r="12" spans="2:9" x14ac:dyDescent="0.3">
      <c r="B12" s="119"/>
      <c r="C12" s="121"/>
      <c r="D12" s="114"/>
      <c r="E12" s="62">
        <f>+D11/D13</f>
        <v>0.49861495844875348</v>
      </c>
      <c r="F12" s="114"/>
      <c r="G12" s="62">
        <f>F11/F13</f>
        <v>0.44124513618677041</v>
      </c>
      <c r="H12" s="115"/>
      <c r="I12" s="3"/>
    </row>
    <row r="13" spans="2:9" x14ac:dyDescent="0.3">
      <c r="B13" s="112" t="s">
        <v>35</v>
      </c>
      <c r="C13" s="113"/>
      <c r="D13" s="64">
        <f>D4+D11</f>
        <v>1444</v>
      </c>
      <c r="E13" s="65">
        <v>1</v>
      </c>
      <c r="F13" s="64">
        <f>F4+F11</f>
        <v>1285</v>
      </c>
      <c r="G13" s="65">
        <v>1</v>
      </c>
      <c r="H13" s="66">
        <f>D13/F13-1</f>
        <v>0.12373540856031129</v>
      </c>
      <c r="I13" s="3"/>
    </row>
    <row r="14" spans="2:9" x14ac:dyDescent="0.3">
      <c r="B14" s="46" t="s">
        <v>28</v>
      </c>
      <c r="C14" s="45"/>
      <c r="D14" s="45"/>
      <c r="E14" s="45"/>
      <c r="F14" s="45"/>
      <c r="G14" s="45"/>
      <c r="H14" s="45"/>
    </row>
    <row r="15" spans="2:9" x14ac:dyDescent="0.3">
      <c r="B15" s="46" t="s">
        <v>24</v>
      </c>
      <c r="C15" s="45"/>
      <c r="D15" s="45"/>
      <c r="E15" s="45"/>
      <c r="F15" s="45"/>
      <c r="G15" s="45"/>
      <c r="H15" s="45"/>
    </row>
    <row r="16" spans="2:9" x14ac:dyDescent="0.3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09375" defaultRowHeight="13.8" x14ac:dyDescent="0.25"/>
  <cols>
    <col min="1" max="1" width="1.109375" style="45" customWidth="1"/>
    <col min="2" max="2" width="9.109375" style="45"/>
    <col min="3" max="3" width="16.5546875" style="45" bestFit="1" customWidth="1"/>
    <col min="4" max="7" width="9.109375" style="45"/>
    <col min="8" max="8" width="11.5546875" style="45" customWidth="1"/>
    <col min="9" max="9" width="9.109375" style="45"/>
    <col min="10" max="10" width="10.88671875" style="45" bestFit="1" customWidth="1"/>
    <col min="11" max="16384" width="9.109375" style="45"/>
  </cols>
  <sheetData>
    <row r="1" spans="2:12" x14ac:dyDescent="0.25">
      <c r="B1" s="94" t="s">
        <v>39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22" t="s">
        <v>3</v>
      </c>
      <c r="C3" s="122" t="s">
        <v>4</v>
      </c>
      <c r="D3" s="97" t="s">
        <v>37</v>
      </c>
      <c r="E3" s="97"/>
      <c r="F3" s="97" t="s">
        <v>41</v>
      </c>
      <c r="G3" s="97"/>
      <c r="H3" s="124" t="s">
        <v>8</v>
      </c>
    </row>
    <row r="4" spans="2:12" ht="42.75" customHeight="1" x14ac:dyDescent="0.25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5">
      <c r="B5" s="7">
        <v>1</v>
      </c>
      <c r="C5" s="8" t="s">
        <v>0</v>
      </c>
      <c r="D5" s="9">
        <v>544</v>
      </c>
      <c r="E5" s="10">
        <f t="shared" ref="E5:E11" si="0">D5/$D$12</f>
        <v>0.27983539094650206</v>
      </c>
      <c r="F5" s="11">
        <v>624</v>
      </c>
      <c r="G5" s="10">
        <f>F5/$F$12</f>
        <v>0.25689584191025111</v>
      </c>
      <c r="H5" s="12">
        <f t="shared" ref="H5:H10" si="1">D5/F5-1</f>
        <v>-0.12820512820512819</v>
      </c>
      <c r="K5" s="67"/>
      <c r="L5" s="67"/>
    </row>
    <row r="6" spans="2:12" x14ac:dyDescent="0.25">
      <c r="B6" s="13">
        <v>2</v>
      </c>
      <c r="C6" s="14" t="s">
        <v>27</v>
      </c>
      <c r="D6" s="15">
        <v>516</v>
      </c>
      <c r="E6" s="16">
        <f t="shared" si="0"/>
        <v>0.26543209876543211</v>
      </c>
      <c r="F6" s="17">
        <v>768</v>
      </c>
      <c r="G6" s="68">
        <f t="shared" ref="G6:G11" si="2">F6/$F$12</f>
        <v>0.3161794977356937</v>
      </c>
      <c r="H6" s="18">
        <f t="shared" si="1"/>
        <v>-0.328125</v>
      </c>
      <c r="K6" s="67"/>
    </row>
    <row r="7" spans="2:12" x14ac:dyDescent="0.25">
      <c r="B7" s="7">
        <v>3</v>
      </c>
      <c r="C7" s="8" t="s">
        <v>1</v>
      </c>
      <c r="D7" s="19">
        <v>206</v>
      </c>
      <c r="E7" s="10">
        <f t="shared" si="0"/>
        <v>0.10596707818930041</v>
      </c>
      <c r="F7" s="20">
        <v>207</v>
      </c>
      <c r="G7" s="69">
        <f t="shared" si="2"/>
        <v>8.5220255249073687E-2</v>
      </c>
      <c r="H7" s="12">
        <f t="shared" si="1"/>
        <v>-4.8309178743961567E-3</v>
      </c>
      <c r="K7" s="67"/>
    </row>
    <row r="8" spans="2:12" x14ac:dyDescent="0.25">
      <c r="B8" s="13">
        <v>4</v>
      </c>
      <c r="C8" s="14" t="s">
        <v>32</v>
      </c>
      <c r="D8" s="21">
        <v>112</v>
      </c>
      <c r="E8" s="16">
        <f t="shared" si="0"/>
        <v>5.7613168724279837E-2</v>
      </c>
      <c r="F8" s="17">
        <v>91</v>
      </c>
      <c r="G8" s="68">
        <f t="shared" si="2"/>
        <v>3.7463976945244955E-2</v>
      </c>
      <c r="H8" s="18">
        <f>D8/F8-1</f>
        <v>0.23076923076923084</v>
      </c>
      <c r="K8" s="67"/>
    </row>
    <row r="9" spans="2:12" x14ac:dyDescent="0.25">
      <c r="B9" s="7">
        <v>5</v>
      </c>
      <c r="C9" s="8" t="s">
        <v>26</v>
      </c>
      <c r="D9" s="19">
        <v>111</v>
      </c>
      <c r="E9" s="10">
        <f t="shared" si="0"/>
        <v>5.7098765432098762E-2</v>
      </c>
      <c r="F9" s="11">
        <v>155</v>
      </c>
      <c r="G9" s="69">
        <f t="shared" si="2"/>
        <v>6.3812268423219437E-2</v>
      </c>
      <c r="H9" s="12">
        <f t="shared" si="1"/>
        <v>-0.28387096774193543</v>
      </c>
      <c r="K9" s="67"/>
    </row>
    <row r="10" spans="2:12" x14ac:dyDescent="0.25">
      <c r="B10" s="13">
        <v>6</v>
      </c>
      <c r="C10" s="14" t="s">
        <v>36</v>
      </c>
      <c r="D10" s="21">
        <v>55</v>
      </c>
      <c r="E10" s="16">
        <f t="shared" si="0"/>
        <v>2.8292181069958847E-2</v>
      </c>
      <c r="F10" s="17">
        <v>44</v>
      </c>
      <c r="G10" s="68">
        <f t="shared" si="2"/>
        <v>1.8114450391107453E-2</v>
      </c>
      <c r="H10" s="18">
        <f t="shared" si="1"/>
        <v>0.25</v>
      </c>
      <c r="K10" s="67"/>
      <c r="L10" s="67"/>
    </row>
    <row r="11" spans="2:12" x14ac:dyDescent="0.25">
      <c r="B11" s="70"/>
      <c r="C11" s="71" t="s">
        <v>2</v>
      </c>
      <c r="D11" s="72">
        <f>D12-SUM(D5:D10)</f>
        <v>400</v>
      </c>
      <c r="E11" s="73">
        <f t="shared" si="0"/>
        <v>0.20576131687242799</v>
      </c>
      <c r="F11" s="72">
        <f>F12-SUM(F5:F10)</f>
        <v>540</v>
      </c>
      <c r="G11" s="74">
        <f t="shared" si="2"/>
        <v>0.22231370934540964</v>
      </c>
      <c r="H11" s="75">
        <f>D11/F11-1</f>
        <v>-0.2592592592592593</v>
      </c>
      <c r="L11" s="67"/>
    </row>
    <row r="12" spans="2:12" x14ac:dyDescent="0.25">
      <c r="B12" s="39"/>
      <c r="C12" s="40" t="s">
        <v>5</v>
      </c>
      <c r="D12" s="41">
        <v>1944</v>
      </c>
      <c r="E12" s="42">
        <v>1</v>
      </c>
      <c r="F12" s="41">
        <v>2429</v>
      </c>
      <c r="G12" s="42">
        <v>1</v>
      </c>
      <c r="H12" s="43">
        <f>D12/F12-1</f>
        <v>-0.19967064635652532</v>
      </c>
      <c r="L12" s="67"/>
    </row>
    <row r="13" spans="2:12" x14ac:dyDescent="0.25">
      <c r="B13" s="46" t="s">
        <v>28</v>
      </c>
      <c r="J13" s="76"/>
    </row>
    <row r="14" spans="2:12" x14ac:dyDescent="0.25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tabSelected="1" topLeftCell="A3" zoomScaleNormal="100" workbookViewId="0">
      <selection activeCell="D23" sqref="D23"/>
    </sheetView>
  </sheetViews>
  <sheetFormatPr defaultColWidth="9.109375" defaultRowHeight="13.8" x14ac:dyDescent="0.25"/>
  <cols>
    <col min="1" max="1" width="1.33203125" style="45" customWidth="1"/>
    <col min="2" max="2" width="12.88671875" style="45" customWidth="1"/>
    <col min="3" max="3" width="21" style="45" customWidth="1"/>
    <col min="4" max="4" width="16.6640625" style="45" bestFit="1" customWidth="1"/>
    <col min="5" max="5" width="9.44140625" style="45" bestFit="1" customWidth="1"/>
    <col min="6" max="16384" width="9.109375" style="45"/>
  </cols>
  <sheetData>
    <row r="1" spans="2:9" ht="30" customHeight="1" x14ac:dyDescent="0.25">
      <c r="B1" s="129" t="s">
        <v>43</v>
      </c>
      <c r="C1" s="129"/>
      <c r="D1" s="129"/>
      <c r="E1" s="129"/>
      <c r="F1" s="129"/>
      <c r="G1" s="129"/>
      <c r="H1" s="129"/>
      <c r="I1" s="93"/>
    </row>
    <row r="2" spans="2:9" ht="37.5" customHeight="1" x14ac:dyDescent="0.25">
      <c r="B2" s="132" t="s">
        <v>9</v>
      </c>
      <c r="C2" s="134" t="s">
        <v>12</v>
      </c>
      <c r="D2" s="97" t="s">
        <v>37</v>
      </c>
      <c r="E2" s="97"/>
      <c r="F2" s="97" t="s">
        <v>41</v>
      </c>
      <c r="G2" s="97"/>
      <c r="H2" s="130" t="s">
        <v>8</v>
      </c>
    </row>
    <row r="3" spans="2:9" ht="33" customHeight="1" x14ac:dyDescent="0.25">
      <c r="B3" s="133"/>
      <c r="C3" s="135"/>
      <c r="D3" s="47" t="s">
        <v>7</v>
      </c>
      <c r="E3" s="48" t="s">
        <v>6</v>
      </c>
      <c r="F3" s="47" t="s">
        <v>7</v>
      </c>
      <c r="G3" s="48" t="s">
        <v>6</v>
      </c>
      <c r="H3" s="131"/>
    </row>
    <row r="4" spans="2:9" x14ac:dyDescent="0.25">
      <c r="B4" s="110" t="s">
        <v>10</v>
      </c>
      <c r="C4" s="116" t="s">
        <v>13</v>
      </c>
      <c r="D4" s="98">
        <v>481</v>
      </c>
      <c r="E4" s="49">
        <v>1</v>
      </c>
      <c r="F4" s="100">
        <v>598</v>
      </c>
      <c r="G4" s="49">
        <v>1</v>
      </c>
      <c r="H4" s="102">
        <f>D4/F4-1</f>
        <v>-0.19565217391304346</v>
      </c>
    </row>
    <row r="5" spans="2:9" x14ac:dyDescent="0.25">
      <c r="B5" s="111"/>
      <c r="C5" s="117"/>
      <c r="D5" s="99"/>
      <c r="E5" s="50">
        <f>+D4/D13</f>
        <v>0.24742798353909465</v>
      </c>
      <c r="F5" s="101"/>
      <c r="G5" s="50">
        <f>+F4/F13</f>
        <v>0.24619184849732401</v>
      </c>
      <c r="H5" s="103"/>
    </row>
    <row r="6" spans="2:9" x14ac:dyDescent="0.25">
      <c r="B6" s="118" t="s">
        <v>11</v>
      </c>
      <c r="C6" s="51" t="s">
        <v>14</v>
      </c>
      <c r="D6" s="52">
        <v>186</v>
      </c>
      <c r="E6" s="53">
        <f>D6/$D$11</f>
        <v>0.12713602187286399</v>
      </c>
      <c r="F6" s="54">
        <v>222</v>
      </c>
      <c r="G6" s="53">
        <f>F6/$F$11</f>
        <v>0.12124522119060623</v>
      </c>
      <c r="H6" s="55">
        <f>D6/F6-1</f>
        <v>-0.16216216216216217</v>
      </c>
    </row>
    <row r="7" spans="2:9" x14ac:dyDescent="0.25">
      <c r="B7" s="110"/>
      <c r="C7" s="56" t="s">
        <v>15</v>
      </c>
      <c r="D7" s="52">
        <v>635</v>
      </c>
      <c r="E7" s="53">
        <f>D7/$D$11</f>
        <v>0.43403964456596034</v>
      </c>
      <c r="F7" s="77">
        <v>864</v>
      </c>
      <c r="G7" s="53">
        <f>F7/$F$11</f>
        <v>0.47187329328235939</v>
      </c>
      <c r="H7" s="55">
        <f>D7/F7-1</f>
        <v>-0.26504629629629628</v>
      </c>
    </row>
    <row r="8" spans="2:9" x14ac:dyDescent="0.25">
      <c r="B8" s="110"/>
      <c r="C8" s="51" t="s">
        <v>16</v>
      </c>
      <c r="D8" s="52">
        <v>2</v>
      </c>
      <c r="E8" s="53">
        <f>D8/$D$11</f>
        <v>1.3670539986329461E-3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5">
      <c r="B9" s="110"/>
      <c r="C9" s="56" t="s">
        <v>17</v>
      </c>
      <c r="D9" s="52">
        <v>561</v>
      </c>
      <c r="E9" s="53">
        <f>D9/$D$11</f>
        <v>0.38345864661654133</v>
      </c>
      <c r="F9" s="78">
        <v>636</v>
      </c>
      <c r="G9" s="53">
        <f>F9/$F$11</f>
        <v>0.34735117422173678</v>
      </c>
      <c r="H9" s="55">
        <f>D9/F9-1</f>
        <v>-0.11792452830188682</v>
      </c>
    </row>
    <row r="10" spans="2:9" x14ac:dyDescent="0.25">
      <c r="B10" s="110"/>
      <c r="C10" s="51" t="s">
        <v>18</v>
      </c>
      <c r="D10" s="52">
        <v>79</v>
      </c>
      <c r="E10" s="53">
        <f>D10/$D$11</f>
        <v>5.3998632946001365E-2</v>
      </c>
      <c r="F10" s="78">
        <v>109</v>
      </c>
      <c r="G10" s="53">
        <f>F10/$F$11</f>
        <v>5.9530311305297651E-2</v>
      </c>
      <c r="H10" s="55">
        <f>D10/F10-1</f>
        <v>-0.27522935779816515</v>
      </c>
    </row>
    <row r="11" spans="2:9" x14ac:dyDescent="0.25">
      <c r="B11" s="110"/>
      <c r="C11" s="120" t="s">
        <v>5</v>
      </c>
      <c r="D11" s="98">
        <f>SUM(D6:D10)</f>
        <v>1463</v>
      </c>
      <c r="E11" s="49">
        <f>SUM(E6:E10)</f>
        <v>1</v>
      </c>
      <c r="F11" s="98">
        <f>SUM(F6:F10)</f>
        <v>1831</v>
      </c>
      <c r="G11" s="49">
        <f>SUM(G6:G10)</f>
        <v>1</v>
      </c>
      <c r="H11" s="102">
        <f>D11/F11-1</f>
        <v>-0.20098306936100496</v>
      </c>
    </row>
    <row r="12" spans="2:9" x14ac:dyDescent="0.25">
      <c r="B12" s="119"/>
      <c r="C12" s="121"/>
      <c r="D12" s="114"/>
      <c r="E12" s="62">
        <f>+D11/D13</f>
        <v>0.75257201646090532</v>
      </c>
      <c r="F12" s="114"/>
      <c r="G12" s="62">
        <f>F11/F13</f>
        <v>0.75380815150267599</v>
      </c>
      <c r="H12" s="115"/>
    </row>
    <row r="13" spans="2:9" x14ac:dyDescent="0.25">
      <c r="B13" s="112" t="s">
        <v>35</v>
      </c>
      <c r="C13" s="113"/>
      <c r="D13" s="79">
        <f>+D11+D4</f>
        <v>1944</v>
      </c>
      <c r="E13" s="80">
        <f>E5+E12</f>
        <v>1</v>
      </c>
      <c r="F13" s="81">
        <f>+F11+F4</f>
        <v>2429</v>
      </c>
      <c r="G13" s="80">
        <f>G5+G12</f>
        <v>1</v>
      </c>
      <c r="H13" s="82">
        <f>D13/F13-1</f>
        <v>-0.19967064635652532</v>
      </c>
    </row>
    <row r="14" spans="2:9" x14ac:dyDescent="0.25">
      <c r="B14" s="46" t="s">
        <v>28</v>
      </c>
    </row>
    <row r="16" spans="2:9" ht="39.75" customHeight="1" x14ac:dyDescent="0.25">
      <c r="B16" s="128" t="s">
        <v>40</v>
      </c>
      <c r="C16" s="128"/>
      <c r="D16" s="128"/>
    </row>
    <row r="17" spans="2:4" ht="21.75" customHeight="1" x14ac:dyDescent="0.25">
      <c r="B17" s="83" t="s">
        <v>20</v>
      </c>
      <c r="C17" s="84" t="s">
        <v>21</v>
      </c>
      <c r="D17" s="85" t="s">
        <v>19</v>
      </c>
    </row>
    <row r="18" spans="2:4" x14ac:dyDescent="0.25">
      <c r="B18" s="86">
        <v>2005</v>
      </c>
      <c r="C18" s="86">
        <v>39</v>
      </c>
      <c r="D18" s="87">
        <f>C18/$C$34</f>
        <v>2.0061728395061727E-2</v>
      </c>
    </row>
    <row r="19" spans="2:4" x14ac:dyDescent="0.25">
      <c r="B19" s="86">
        <v>2006</v>
      </c>
      <c r="C19" s="86">
        <v>73</v>
      </c>
      <c r="D19" s="87">
        <f>C19/$C$34</f>
        <v>3.755144032921811E-2</v>
      </c>
    </row>
    <row r="20" spans="2:4" x14ac:dyDescent="0.25">
      <c r="B20" s="86">
        <v>2007</v>
      </c>
      <c r="C20" s="86">
        <v>107</v>
      </c>
      <c r="D20" s="87">
        <f>C20/$C$34</f>
        <v>5.5041152263374485E-2</v>
      </c>
    </row>
    <row r="21" spans="2:4" x14ac:dyDescent="0.25">
      <c r="B21" s="86">
        <v>2008</v>
      </c>
      <c r="C21" s="86">
        <v>159</v>
      </c>
      <c r="D21" s="87">
        <f>C21/$C$34</f>
        <v>8.1790123456790126E-2</v>
      </c>
    </row>
    <row r="22" spans="2:4" x14ac:dyDescent="0.25">
      <c r="B22" s="86">
        <v>2009</v>
      </c>
      <c r="C22" s="86">
        <v>187</v>
      </c>
      <c r="D22" s="87">
        <f>C22/$C$34</f>
        <v>9.6193415637860089E-2</v>
      </c>
    </row>
    <row r="23" spans="2:4" x14ac:dyDescent="0.25">
      <c r="B23" s="86">
        <v>2010</v>
      </c>
      <c r="C23" s="86">
        <v>142</v>
      </c>
      <c r="D23" s="87">
        <f>C23/$C$34</f>
        <v>7.3045267489711935E-2</v>
      </c>
    </row>
    <row r="24" spans="2:4" x14ac:dyDescent="0.25">
      <c r="B24" s="86">
        <v>2011</v>
      </c>
      <c r="C24" s="86">
        <v>152</v>
      </c>
      <c r="D24" s="87">
        <f>C24/$C$34</f>
        <v>7.8189300411522639E-2</v>
      </c>
    </row>
    <row r="25" spans="2:4" x14ac:dyDescent="0.25">
      <c r="B25" s="86">
        <v>2012</v>
      </c>
      <c r="C25" s="86">
        <v>133</v>
      </c>
      <c r="D25" s="87">
        <f>C25/$C$34</f>
        <v>6.8415637860082298E-2</v>
      </c>
    </row>
    <row r="26" spans="2:4" x14ac:dyDescent="0.25">
      <c r="B26" s="86">
        <v>2013</v>
      </c>
      <c r="C26" s="86">
        <v>151</v>
      </c>
      <c r="D26" s="87">
        <f>C26/$C$34</f>
        <v>7.7674897119341557E-2</v>
      </c>
    </row>
    <row r="27" spans="2:4" x14ac:dyDescent="0.25">
      <c r="B27" s="86">
        <v>2014</v>
      </c>
      <c r="C27" s="86">
        <v>132</v>
      </c>
      <c r="D27" s="87">
        <f>C27/$C$34</f>
        <v>6.7901234567901231E-2</v>
      </c>
    </row>
    <row r="28" spans="2:4" x14ac:dyDescent="0.25">
      <c r="B28" s="86">
        <v>2015</v>
      </c>
      <c r="C28" s="86">
        <v>141</v>
      </c>
      <c r="D28" s="87">
        <f>C28/$C$34</f>
        <v>7.2530864197530867E-2</v>
      </c>
    </row>
    <row r="29" spans="2:4" x14ac:dyDescent="0.25">
      <c r="B29" s="86">
        <v>2016</v>
      </c>
      <c r="C29" s="86">
        <v>125</v>
      </c>
      <c r="D29" s="87">
        <f>C29/$C$34</f>
        <v>6.4300411522633744E-2</v>
      </c>
    </row>
    <row r="30" spans="2:4" x14ac:dyDescent="0.25">
      <c r="B30" s="86">
        <v>2017</v>
      </c>
      <c r="C30" s="86">
        <v>92</v>
      </c>
      <c r="D30" s="87">
        <f>C30/$C$34</f>
        <v>4.7325102880658436E-2</v>
      </c>
    </row>
    <row r="31" spans="2:4" x14ac:dyDescent="0.25">
      <c r="B31" s="86">
        <v>2018</v>
      </c>
      <c r="C31" s="86">
        <v>70</v>
      </c>
      <c r="D31" s="87">
        <f>C31/$C$34</f>
        <v>3.60082304526749E-2</v>
      </c>
    </row>
    <row r="32" spans="2:4" x14ac:dyDescent="0.25">
      <c r="B32" s="86">
        <v>2019</v>
      </c>
      <c r="C32" s="86">
        <v>64</v>
      </c>
      <c r="D32" s="87">
        <f>C32/$C$34</f>
        <v>3.292181069958848E-2</v>
      </c>
    </row>
    <row r="33" spans="2:5" x14ac:dyDescent="0.25">
      <c r="B33" s="88" t="s">
        <v>29</v>
      </c>
      <c r="C33" s="88">
        <f>C34-SUM(C18:C32)</f>
        <v>177</v>
      </c>
      <c r="D33" s="63">
        <f t="shared" ref="D33" si="0">C33/$C$34</f>
        <v>9.1049382716049385E-2</v>
      </c>
    </row>
    <row r="34" spans="2:5" x14ac:dyDescent="0.25">
      <c r="B34" s="89" t="s">
        <v>22</v>
      </c>
      <c r="C34" s="90">
        <f>D13</f>
        <v>1944</v>
      </c>
      <c r="D34" s="91">
        <f>SUM(D18:D33)</f>
        <v>0.99999999999999989</v>
      </c>
      <c r="E34" s="92"/>
    </row>
    <row r="35" spans="2:5" x14ac:dyDescent="0.25">
      <c r="B35" s="126" t="s">
        <v>28</v>
      </c>
      <c r="C35" s="126"/>
      <c r="D35" s="126"/>
    </row>
    <row r="36" spans="2:5" x14ac:dyDescent="0.25">
      <c r="B36" s="127"/>
      <c r="C36" s="127"/>
      <c r="D36" s="127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2025-08-28T14:25:05Z</dcterms:modified>
</cp:coreProperties>
</file>